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.Peetris\Downloads\"/>
    </mc:Choice>
  </mc:AlternateContent>
  <xr:revisionPtr revIDLastSave="0" documentId="13_ncr:1_{3562CE04-F3C0-4ACC-B30C-CDA17434592B}" xr6:coauthVersionLast="36" xr6:coauthVersionMax="47" xr10:uidLastSave="{00000000-0000-0000-0000-000000000000}"/>
  <bookViews>
    <workbookView xWindow="0" yWindow="0" windowWidth="19200" windowHeight="6640" xr2:uid="{9185874D-0186-49CD-B90C-2F22D5AFB967}"/>
  </bookViews>
  <sheets>
    <sheet name="Tasuvusarvutused" sheetId="1" r:id="rId1"/>
    <sheet name="Rakendamise kav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2" l="1"/>
  <c r="G48" i="2"/>
  <c r="C48" i="2"/>
  <c r="G47" i="2"/>
  <c r="E47" i="2"/>
  <c r="C47" i="2"/>
  <c r="G46" i="2"/>
  <c r="E46" i="2"/>
  <c r="D46" i="2"/>
  <c r="D47" i="2" s="1"/>
  <c r="H45" i="2"/>
  <c r="F45" i="2"/>
  <c r="H44" i="2"/>
  <c r="F44" i="2"/>
  <c r="F43" i="2"/>
  <c r="H43" i="2" s="1"/>
  <c r="F42" i="2"/>
  <c r="H42" i="2" s="1"/>
  <c r="H41" i="2"/>
  <c r="F41" i="2"/>
  <c r="H40" i="2"/>
  <c r="F40" i="2"/>
  <c r="F39" i="2"/>
  <c r="H39" i="2" s="1"/>
  <c r="F38" i="2"/>
  <c r="H38" i="2" s="1"/>
  <c r="H37" i="2"/>
  <c r="F37" i="2"/>
  <c r="H36" i="2"/>
  <c r="F36" i="2"/>
  <c r="F35" i="2"/>
  <c r="H35" i="2" s="1"/>
  <c r="F34" i="2"/>
  <c r="H34" i="2" s="1"/>
  <c r="D33" i="2"/>
  <c r="C33" i="2"/>
  <c r="G32" i="2"/>
  <c r="G33" i="2" s="1"/>
  <c r="F32" i="2"/>
  <c r="F33" i="2" s="1"/>
  <c r="E32" i="2"/>
  <c r="E33" i="2" s="1"/>
  <c r="H33" i="2" s="1"/>
  <c r="D32" i="2"/>
  <c r="F31" i="2"/>
  <c r="F30" i="2"/>
  <c r="H30" i="2" s="1"/>
  <c r="F29" i="2"/>
  <c r="H29" i="2" s="1"/>
  <c r="H28" i="2"/>
  <c r="F28" i="2"/>
  <c r="H27" i="2"/>
  <c r="F27" i="2"/>
  <c r="F26" i="2"/>
  <c r="H26" i="2" s="1"/>
  <c r="F25" i="2"/>
  <c r="H25" i="2" s="1"/>
  <c r="H24" i="2"/>
  <c r="F24" i="2"/>
  <c r="H23" i="2"/>
  <c r="F23" i="2"/>
  <c r="F22" i="2"/>
  <c r="H22" i="2" s="1"/>
  <c r="F21" i="2"/>
  <c r="H21" i="2" s="1"/>
  <c r="H20" i="2"/>
  <c r="F20" i="2"/>
  <c r="H19" i="2"/>
  <c r="F19" i="2"/>
  <c r="G18" i="2"/>
  <c r="E18" i="2"/>
  <c r="D18" i="2"/>
  <c r="C18" i="2"/>
  <c r="G17" i="2"/>
  <c r="E17" i="2"/>
  <c r="E48" i="2" s="1"/>
  <c r="D17" i="2"/>
  <c r="H16" i="2"/>
  <c r="H15" i="2"/>
  <c r="F15" i="2"/>
  <c r="H14" i="2"/>
  <c r="F14" i="2"/>
  <c r="F13" i="2"/>
  <c r="H13" i="2" s="1"/>
  <c r="F12" i="2"/>
  <c r="H12" i="2" s="1"/>
  <c r="H11" i="2"/>
  <c r="F11" i="2"/>
  <c r="H10" i="2"/>
  <c r="F10" i="2"/>
  <c r="F9" i="2"/>
  <c r="H9" i="2" s="1"/>
  <c r="F8" i="2"/>
  <c r="H8" i="2" s="1"/>
  <c r="H7" i="2"/>
  <c r="F7" i="2"/>
  <c r="H6" i="2"/>
  <c r="F6" i="2"/>
  <c r="F5" i="2"/>
  <c r="H5" i="2" s="1"/>
  <c r="F4" i="2"/>
  <c r="H4" i="2" s="1"/>
  <c r="G49" i="2" l="1"/>
  <c r="E49" i="2"/>
  <c r="H32" i="2"/>
  <c r="F46" i="2"/>
  <c r="F47" i="2" s="1"/>
  <c r="H47" i="2" s="1"/>
  <c r="F17" i="2"/>
  <c r="H17" i="2" s="1"/>
  <c r="D48" i="2"/>
  <c r="D49" i="2"/>
  <c r="B29" i="1"/>
  <c r="B30" i="1"/>
  <c r="B24" i="1"/>
  <c r="B23" i="1"/>
  <c r="B22" i="1"/>
  <c r="B21" i="1"/>
  <c r="C3" i="1"/>
  <c r="B16" i="1" s="1"/>
  <c r="B17" i="1" s="1"/>
  <c r="F48" i="2" l="1"/>
  <c r="F18" i="2"/>
  <c r="H46" i="2"/>
  <c r="H48" i="2" s="1"/>
  <c r="C8" i="1"/>
  <c r="D8" i="1" s="1"/>
  <c r="E8" i="1" s="1"/>
  <c r="C9" i="1"/>
  <c r="D9" i="1" s="1"/>
  <c r="C10" i="1"/>
  <c r="C11" i="1"/>
  <c r="D11" i="1" s="1"/>
  <c r="E11" i="1" s="1"/>
  <c r="F49" i="2" l="1"/>
  <c r="H18" i="2"/>
  <c r="H49" i="2" s="1"/>
  <c r="D10" i="1"/>
  <c r="E10" i="1" s="1"/>
  <c r="E12" i="1" s="1"/>
  <c r="B34" i="1"/>
  <c r="B33" i="1"/>
  <c r="B13" i="1"/>
  <c r="C13" i="1" s="1"/>
  <c r="E9" i="1"/>
  <c r="E13" i="1" s="1"/>
  <c r="B12" i="1" l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tc={917EA0FB-D220-4C08-9433-B69285E090D8}</author>
    <author>tc={7CBCC210-8CF5-4330-B696-C98012CB95B2}</author>
    <author>tc={8132178A-7E98-4A56-B852-DA5212B5BF84}</author>
  </authors>
  <commentList>
    <comment ref="D8" authorId="0" shapeId="0" xr:uid="{917EA0FB-D220-4C08-9433-B69285E090D8}">
      <text>
        <r>
          <rPr>
            <sz val="11"/>
            <color theme="1"/>
            <rFont val="Calibri"/>
            <family val="2"/>
            <scheme val="minor"/>
          </rPr>
          <t>[Lõimkommentaar]
Teie Exceli versioon võimaldab teil seda lõimkommentaari lugeda, ent kõik sellesse tehtud muudatused eemaldatakse, kui fail avatakse Exceli uuemas versioonis. Lisateavet leiate siit: https://go.microsoft.com/fwlink/?linkid=870924.
Kommentaar:
    Arvestatud, et 10% tõlkijatest kasutab ka täna tõlkimiseks tõlketööriista, mis kiirendab tõlkimisprotsessi</t>
        </r>
      </text>
    </comment>
    <comment ref="D9" authorId="1" shapeId="0" xr:uid="{7CBCC210-8CF5-4330-B696-C98012CB95B2}">
      <text>
        <r>
          <rPr>
            <sz val="11"/>
            <color theme="1"/>
            <rFont val="Calibri"/>
            <family val="2"/>
            <scheme val="minor"/>
          </rPr>
          <t>[Lõimkommentaar]
Teie Exceli versioon võimaldab teil seda lõimkommentaari lugeda, ent kõik sellesse tehtud muudatused eemaldatakse, kui fail avatakse Exceli uuemas versioonis. Lisateavet leiate siit: https://go.microsoft.com/fwlink/?linkid=870924.
Kommentaar:
    Arvestatud, et 10% tõlkijatest kasutab ka täna tõlkimiseks tõlketööriista, mis kiirendab tõlkimisprotsessi</t>
        </r>
      </text>
    </comment>
    <comment ref="B29" authorId="2" shapeId="0" xr:uid="{8132178A-7E98-4A56-B852-DA5212B5BF84}">
      <text>
        <r>
          <rPr>
            <sz val="11"/>
            <color theme="1"/>
            <rFont val="Calibri"/>
            <family val="2"/>
            <scheme val="minor"/>
          </rPr>
          <t>[Lõimkommentaar]
Teie Exceli versioon võimaldab teil seda lõimkommentaari lugeda, ent kõik sellesse tehtud muudatused eemaldatakse, kui fail avatakse Exceli uuemas versioonis. Lisateavet leiate siit: https://go.microsoft.com/fwlink/?linkid=870924.
Kommentaar:
    Lisatud esialgne kulu 22 000 eur, millega tuleb arvestada ainult esimesel aastal</t>
        </r>
      </text>
    </comment>
  </commentList>
</comments>
</file>

<file path=xl/sharedStrings.xml><?xml version="1.0" encoding="utf-8"?>
<sst xmlns="http://schemas.openxmlformats.org/spreadsheetml/2006/main" count="97" uniqueCount="90">
  <si>
    <t>Sisendparameetrid</t>
  </si>
  <si>
    <t>Tõlgitavate lk arv päeva 1 tõlkija kohta</t>
  </si>
  <si>
    <t>Tööpäevi aastas</t>
  </si>
  <si>
    <t>Tõlgitavate lk arv aastas</t>
  </si>
  <si>
    <t>Lk keskmine hind (eur)</t>
  </si>
  <si>
    <t>Tõlkijate arv</t>
  </si>
  <si>
    <t>Tegevus</t>
  </si>
  <si>
    <t>Ajakulu tundides</t>
  </si>
  <si>
    <t>Ajakulu aastas tundides 1 tõlkija kohta</t>
  </si>
  <si>
    <t>Ajakulu aastas tundides 150 tõlkija kohta</t>
  </si>
  <si>
    <t>Ühe lk tõlkimine käsitsi</t>
  </si>
  <si>
    <t>Ühe lk tõlkimine käsitsi koos toimetamisega</t>
  </si>
  <si>
    <t>Ühe lk tõlkimine keskses tõlkekeskkonnas</t>
  </si>
  <si>
    <t>Ühe lk tõlkimine keskses tõlkekeskkonnas koos toimetamisega</t>
  </si>
  <si>
    <t>Ajavõit ainult tõlkimisele</t>
  </si>
  <si>
    <t>Ajavõit tõlkimisele koos toimetamisega</t>
  </si>
  <si>
    <t>Tõlketööde maksumus 1 tõlkija kohta</t>
  </si>
  <si>
    <t>Tõlketööde maksumus 150 tõlkija kohta</t>
  </si>
  <si>
    <t>Haldus- ja personalikulu aastas (eur)</t>
  </si>
  <si>
    <t>1 sisutoimetaja ametikoht</t>
  </si>
  <si>
    <t>1 süsteemihalduri ametikoht</t>
  </si>
  <si>
    <t>0,5 klienditoe ametikoht</t>
  </si>
  <si>
    <t xml:space="preserve">Pilveteenuse maksumus </t>
  </si>
  <si>
    <t>Haldus- ja personalikulu kokku (oma raudvara)</t>
  </si>
  <si>
    <t>Haldus- ja personalikulu kokku (pilveteenus)</t>
  </si>
  <si>
    <t>Rahaline võit ainult tõlkimisele</t>
  </si>
  <si>
    <t>Rahaline võit tõlkimisele koos toimetamisega</t>
  </si>
  <si>
    <t>Rahakulu tõlketeenusele (eur)</t>
  </si>
  <si>
    <t>Tõlketööde maksumus turul (eur)</t>
  </si>
  <si>
    <t>Majanduslik tasuvus</t>
  </si>
  <si>
    <t>1 aasta kokkuhoiu summa eurodes (tõlketeenus koos toimetamisega, oma raudvara)</t>
  </si>
  <si>
    <t>1 aasta kokkuhoiu summa eurodes (tõlketeenus koos toimetamisega, pilveteenus)</t>
  </si>
  <si>
    <t>Ajakulu ja rahakulu tõlketeenustele AS-IS ja TO-BE</t>
  </si>
  <si>
    <t>Tõlkija ühe tunni hind (eur)</t>
  </si>
  <si>
    <t>0,25 Administraator oma raudvara puhul</t>
  </si>
  <si>
    <t>Varunduse maksumus</t>
  </si>
  <si>
    <t>Oma raudvara maksumus aastas</t>
  </si>
  <si>
    <t>Esialgne kulu (oma raudvara) - ühekordne kulu</t>
  </si>
  <si>
    <t>Tunni hind km-ta</t>
  </si>
  <si>
    <t>Etapp</t>
  </si>
  <si>
    <t>Etapi tegevuse kirjeldus</t>
  </si>
  <si>
    <t>Mahuhinnangud (tundides)</t>
  </si>
  <si>
    <t>Maksumus (eur)</t>
  </si>
  <si>
    <t>Projektijuhtimine</t>
  </si>
  <si>
    <t>Analüüs (süsteemianalüüs, UI/UX)</t>
  </si>
  <si>
    <t>Arendus (arhitektuur, front- end, back-end)</t>
  </si>
  <si>
    <t>Testimine</t>
  </si>
  <si>
    <t xml:space="preserve">Masinõpe </t>
  </si>
  <si>
    <t>Etapp I
Minimaalselt kasutatava rakenduse (MVP) loomine</t>
  </si>
  <si>
    <t>Loodud detailanalüüsi dokumentatsioon, kasutaja- ja paigaldusjuhendid jm vajalik süsteemi tööd kirjeldav dokumentatsioon</t>
  </si>
  <si>
    <t>Kasutajate ja rollide haldus.</t>
  </si>
  <si>
    <t>Klassifikaatorite haldus ja kõige vajalikumad klassifikaatorid.</t>
  </si>
  <si>
    <t>Peamiste teavituste saatmine ja seadistatud kriitilisemad teavitused. Teavituste haldus kasutajaliidese kaudu võib puududa.</t>
  </si>
  <si>
    <t>Vajalike töövoogude seadistamine. Töövoogude haldus kasutajaliidese kaudu võib puududa. Töövoo seadistamise võimalused on minimaalsed.</t>
  </si>
  <si>
    <t>Esmased liidesed ja nende kasutamine (nt. Ekilex)</t>
  </si>
  <si>
    <t>Tegevuste logimine ja logide vaatamise võimalus.</t>
  </si>
  <si>
    <t>Tellimuste loomine, korraldamine ja tõlkimine (sisemine tõlkimise tööriist).</t>
  </si>
  <si>
    <t>Anonümiseerimise teenus.</t>
  </si>
  <si>
    <t>Vähemalt ühe masintõlkemootori (mudeli) integreerimine.</t>
  </si>
  <si>
    <t>Tõlkemälude genereerimise ja alla laadimise võimalused.</t>
  </si>
  <si>
    <t>Lõppkasutajate koolitamine.</t>
  </si>
  <si>
    <t>Korralduslikud aspektid (projekti loomine, eelneva dokumnetatsiooni analüüs, arenduskeskkondade loomine jne.)</t>
  </si>
  <si>
    <t>Kokku (tunnid)</t>
  </si>
  <si>
    <t>Kokku maksumus (eur)</t>
  </si>
  <si>
    <t>Etapp II
Optimaalse tarkvara loomine</t>
  </si>
  <si>
    <t>Loodud/uuendatud detailanalüüsi dokumentatsioon, kasutaja- ja paigaldusjuhendid jm vajalik süsteemi tööd kirjeldav dokumentatsioon.</t>
  </si>
  <si>
    <t>Järgmiste masintõlkemootorite (mudelite) integreerimine.</t>
  </si>
  <si>
    <t>Tekstiliigi tuvastamise võimalused.</t>
  </si>
  <si>
    <t>Masintõlkemootori valdkonna valikuvõimalused ja masintõlke ning tõlkemälu prioriteedi valikuvõimalused.</t>
  </si>
  <si>
    <t>Tõlkemälu haldamise funktsionaalsuse loomine.</t>
  </si>
  <si>
    <t>Täiendavate terminibaaside liidestamine.</t>
  </si>
  <si>
    <t>Kasutajate isiklike sõnastike loomise võimalus.</t>
  </si>
  <si>
    <t>Töövoogude seadistamise täiendavad võimalused (haldus kasutajaliidese kaudu).</t>
  </si>
  <si>
    <t>Statistika vaatamine ja eksportimine.</t>
  </si>
  <si>
    <t>Teavituste haldus kasutajaliidese kaudu.</t>
  </si>
  <si>
    <t>Avalikkusele mõeldud masintõlke kasutamise võimalused (teksti ja faili tõlkimine)</t>
  </si>
  <si>
    <t>Lõppkasutajate koolitamine (sh teavituskampaaniad).</t>
  </si>
  <si>
    <t>Etapp III
Avalikkuse vaade, täiendused ja hooldustööd</t>
  </si>
  <si>
    <t>Loodud/uuendatud detailanalüüsi dokumentatsioon, kasutaja- ja paigaldusjuhendid jm vajalik süsteemi tööd kirjeldav dokumentatsioon</t>
  </si>
  <si>
    <t>Avalikkusele mõeldud ülejäänud vaated (projektide, tõlkemälude haldamine jne).</t>
  </si>
  <si>
    <t>Kahe esimese etapi jooksul lisandunud liidesed</t>
  </si>
  <si>
    <t>Kahe esimese etapi käigus lisandunud funktsionaalsus</t>
  </si>
  <si>
    <t>Ülejäänud liideste integreerimine.</t>
  </si>
  <si>
    <t>Kvaliteedikontroll</t>
  </si>
  <si>
    <t>Toimetamise funktsionaalsus</t>
  </si>
  <si>
    <t>Tõlkemootori treeningmoodul</t>
  </si>
  <si>
    <t>Avaandmete defineerimine ja eksportimise võimalused</t>
  </si>
  <si>
    <t>Kõnetuvastusmoodul</t>
  </si>
  <si>
    <t>Kõik etapid kokku tunnid</t>
  </si>
  <si>
    <t>Kõik etapid kokku maksumus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</si>
</sst>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9" fontId="2" fillId="0" borderId="1" xfId="1" applyFont="1" applyFill="1" applyBorder="1" applyAlignment="1">
      <alignment horizontal="center"/>
    </xf>
    <xf numFmtId="164" fontId="0" fillId="0" borderId="1" xfId="2" applyFont="1" applyBorder="1"/>
    <xf numFmtId="164" fontId="0" fillId="0" borderId="1" xfId="2" applyFont="1" applyBorder="1" applyAlignment="1">
      <alignment wrapText="1"/>
    </xf>
    <xf numFmtId="164" fontId="0" fillId="0" borderId="0" xfId="2" applyFont="1"/>
    <xf numFmtId="164" fontId="2" fillId="0" borderId="1" xfId="2" applyFont="1" applyBorder="1"/>
    <xf numFmtId="164" fontId="3" fillId="0" borderId="1" xfId="2" applyFont="1" applyBorder="1"/>
    <xf numFmtId="164" fontId="2" fillId="0" borderId="1" xfId="2" applyFont="1" applyBorder="1" applyAlignment="1">
      <alignment wrapText="1"/>
    </xf>
    <xf numFmtId="164" fontId="2" fillId="0" borderId="1" xfId="2" applyFont="1" applyFill="1" applyBorder="1" applyAlignment="1">
      <alignment horizontal="center" wrapText="1"/>
    </xf>
    <xf numFmtId="164" fontId="0" fillId="0" borderId="0" xfId="2" applyFont="1" applyFill="1" applyBorder="1" applyAlignment="1">
      <alignment wrapText="1"/>
    </xf>
    <xf numFmtId="164" fontId="0" fillId="0" borderId="0" xfId="2" applyFont="1" applyFill="1"/>
    <xf numFmtId="164" fontId="2" fillId="6" borderId="1" xfId="2" applyFont="1" applyFill="1" applyBorder="1" applyAlignment="1">
      <alignment horizontal="center"/>
    </xf>
    <xf numFmtId="164" fontId="2" fillId="0" borderId="1" xfId="2" applyFont="1" applyBorder="1" applyAlignment="1">
      <alignment horizontal="center" vertical="center" wrapText="1"/>
    </xf>
    <xf numFmtId="164" fontId="2" fillId="2" borderId="1" xfId="2" applyFont="1" applyFill="1" applyBorder="1" applyAlignment="1">
      <alignment horizontal="left"/>
    </xf>
    <xf numFmtId="164" fontId="2" fillId="3" borderId="1" xfId="2" applyFont="1" applyFill="1" applyBorder="1" applyAlignment="1">
      <alignment horizontal="left"/>
    </xf>
    <xf numFmtId="164" fontId="2" fillId="4" borderId="1" xfId="2" applyFont="1" applyFill="1" applyBorder="1" applyAlignment="1">
      <alignment horizontal="left" wrapText="1"/>
    </xf>
    <xf numFmtId="164" fontId="2" fillId="5" borderId="1" xfId="2" applyFont="1" applyFill="1" applyBorder="1" applyAlignment="1">
      <alignment horizontal="left"/>
    </xf>
    <xf numFmtId="164" fontId="2" fillId="0" borderId="1" xfId="2" applyFont="1" applyBorder="1" applyAlignment="1">
      <alignment horizontal="center" vertical="center"/>
    </xf>
    <xf numFmtId="0" fontId="2" fillId="7" borderId="2" xfId="0" applyFont="1" applyFill="1" applyBorder="1"/>
    <xf numFmtId="0" fontId="2" fillId="7" borderId="3" xfId="0" applyFont="1" applyFill="1" applyBorder="1"/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5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2" fillId="0" borderId="6" xfId="0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" fontId="2" fillId="9" borderId="1" xfId="0" applyNumberFormat="1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5" xfId="0" applyFont="1" applyFill="1" applyBorder="1"/>
    <xf numFmtId="1" fontId="2" fillId="9" borderId="5" xfId="0" applyNumberFormat="1" applyFont="1" applyFill="1" applyBorder="1"/>
    <xf numFmtId="0" fontId="2" fillId="10" borderId="7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1" fontId="2" fillId="10" borderId="7" xfId="0" applyNumberFormat="1" applyFont="1" applyFill="1" applyBorder="1"/>
    <xf numFmtId="0" fontId="2" fillId="10" borderId="9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9" xfId="0" applyFont="1" applyFill="1" applyBorder="1"/>
    <xf numFmtId="1" fontId="2" fillId="10" borderId="9" xfId="0" applyNumberFormat="1" applyFont="1" applyFill="1" applyBorder="1"/>
    <xf numFmtId="0" fontId="2" fillId="0" borderId="0" xfId="0" applyFont="1" applyFill="1" applyBorder="1"/>
  </cellXfs>
  <cellStyles count="3">
    <cellStyle name="Koma" xfId="2" builtinId="3"/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rina Rossinskaja" id="{05DFF5D4-90AF-4529-A261-B4E72AD332EA}" userId="Irina Rossinskaja" providerId="None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1-05-17T12:36:19.24" personId="{05DFF5D4-90AF-4529-A261-B4E72AD332EA}" id="{917EA0FB-D220-4C08-9433-B69285E090D8}">
    <text>Arvestatud, et 10% tõlkijatest kasutab ka täna tõlkimiseks tõlketööriista, mis kiirendab tõlkimisprotsessi</text>
  </threadedComment>
  <threadedComment ref="D9" dT="2021-05-17T12:36:33.34" personId="{05DFF5D4-90AF-4529-A261-B4E72AD332EA}" id="{7CBCC210-8CF5-4330-B696-C98012CB95B2}">
    <text>Arvestatud, et 10% tõlkijatest kasutab ka täna tõlkimiseks tõlketööriista, mis kiirendab tõlkimisprotsessi</text>
  </threadedComment>
  <threadedComment ref="B29" dT="2021-06-09T10:14:49.55" personId="{05DFF5D4-90AF-4529-A261-B4E72AD332EA}" id="{8132178A-7E98-4A56-B852-DA5212B5BF84}">
    <text>Lisatud esialgne kulu 22 000 eur, millega tuleb arvestada ainult esimesel aastal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9FD1-A02B-4540-8095-8E1ACA44EEB9}">
  <dimension ref="A1:K34"/>
  <sheetViews>
    <sheetView tabSelected="1" topLeftCell="A19" workbookViewId="0">
      <selection activeCell="D28" sqref="D28"/>
    </sheetView>
  </sheetViews>
  <sheetFormatPr defaultColWidth="8.90625" defaultRowHeight="14.5" x14ac:dyDescent="0.35"/>
  <cols>
    <col min="1" max="1" width="41.08984375" style="4" bestFit="1" customWidth="1"/>
    <col min="2" max="2" width="18.90625" style="4" customWidth="1"/>
    <col min="3" max="3" width="22.36328125" style="4" customWidth="1"/>
    <col min="4" max="4" width="23.6328125" style="4" customWidth="1"/>
    <col min="5" max="5" width="26.36328125" style="4" bestFit="1" customWidth="1"/>
    <col min="6" max="6" width="25.6328125" style="4" customWidth="1"/>
    <col min="7" max="7" width="28.453125" style="4" customWidth="1"/>
    <col min="8" max="16384" width="8.90625" style="4"/>
  </cols>
  <sheetData>
    <row r="1" spans="1:11" x14ac:dyDescent="0.35">
      <c r="A1" s="11" t="s">
        <v>0</v>
      </c>
      <c r="B1" s="11"/>
      <c r="C1" s="11"/>
      <c r="D1" s="11"/>
      <c r="E1" s="11"/>
      <c r="F1" s="11"/>
    </row>
    <row r="2" spans="1:11" x14ac:dyDescent="0.3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33</v>
      </c>
    </row>
    <row r="3" spans="1:11" x14ac:dyDescent="0.35">
      <c r="A3" s="2">
        <v>5</v>
      </c>
      <c r="B3" s="2">
        <v>254</v>
      </c>
      <c r="C3" s="2">
        <f>A3*B3</f>
        <v>1270</v>
      </c>
      <c r="D3" s="2">
        <v>15</v>
      </c>
      <c r="E3" s="6">
        <v>150</v>
      </c>
      <c r="F3" s="2">
        <v>15</v>
      </c>
    </row>
    <row r="5" spans="1:11" x14ac:dyDescent="0.35">
      <c r="A5" s="16" t="s">
        <v>32</v>
      </c>
      <c r="B5" s="16"/>
      <c r="C5" s="16"/>
      <c r="D5" s="16"/>
      <c r="E5" s="16"/>
    </row>
    <row r="6" spans="1:11" ht="57.65" customHeight="1" x14ac:dyDescent="0.35">
      <c r="A6" s="17" t="s">
        <v>6</v>
      </c>
      <c r="B6" s="17" t="s">
        <v>7</v>
      </c>
      <c r="C6" s="12" t="s">
        <v>8</v>
      </c>
      <c r="D6" s="12" t="s">
        <v>9</v>
      </c>
      <c r="E6" s="12" t="s">
        <v>27</v>
      </c>
    </row>
    <row r="7" spans="1:11" x14ac:dyDescent="0.35">
      <c r="A7" s="17"/>
      <c r="B7" s="17"/>
      <c r="C7" s="12"/>
      <c r="D7" s="12"/>
      <c r="E7" s="12"/>
      <c r="I7" s="10"/>
    </row>
    <row r="8" spans="1:11" x14ac:dyDescent="0.35">
      <c r="A8" s="3" t="s">
        <v>10</v>
      </c>
      <c r="B8" s="2">
        <v>0.67</v>
      </c>
      <c r="C8" s="2">
        <f>$C$3*B8</f>
        <v>850.90000000000009</v>
      </c>
      <c r="D8" s="2">
        <f>C8*135+15*B10</f>
        <v>114876.45000000001</v>
      </c>
      <c r="E8" s="2">
        <f>D8*$F$3</f>
        <v>1723146.7500000002</v>
      </c>
    </row>
    <row r="9" spans="1:11" x14ac:dyDescent="0.35">
      <c r="A9" s="3" t="s">
        <v>11</v>
      </c>
      <c r="B9" s="2">
        <v>1</v>
      </c>
      <c r="C9" s="2">
        <f>$C$3*B9</f>
        <v>1270</v>
      </c>
      <c r="D9" s="2">
        <f>C9*135+15*B11</f>
        <v>171457.5</v>
      </c>
      <c r="E9" s="2">
        <f t="shared" ref="E9:E11" si="0">D9*$F$3</f>
        <v>2571862.5</v>
      </c>
    </row>
    <row r="10" spans="1:11" x14ac:dyDescent="0.35">
      <c r="A10" s="3" t="s">
        <v>12</v>
      </c>
      <c r="B10" s="2">
        <v>0.33</v>
      </c>
      <c r="C10" s="2">
        <f t="shared" ref="C10:C11" si="1">$C$3*B10</f>
        <v>419.1</v>
      </c>
      <c r="D10" s="2">
        <f>C10*150</f>
        <v>62865</v>
      </c>
      <c r="E10" s="2">
        <f t="shared" si="0"/>
        <v>942975</v>
      </c>
      <c r="G10" s="10"/>
      <c r="H10" s="10"/>
      <c r="I10" s="10"/>
      <c r="J10" s="10"/>
      <c r="K10" s="10"/>
    </row>
    <row r="11" spans="1:11" ht="29" x14ac:dyDescent="0.35">
      <c r="A11" s="3" t="s">
        <v>13</v>
      </c>
      <c r="B11" s="2">
        <v>0.5</v>
      </c>
      <c r="C11" s="2">
        <f t="shared" si="1"/>
        <v>635</v>
      </c>
      <c r="D11" s="2">
        <f t="shared" ref="D11" si="2">C11*150</f>
        <v>95250</v>
      </c>
      <c r="E11" s="2">
        <f t="shared" si="0"/>
        <v>1428750</v>
      </c>
      <c r="G11" s="10"/>
      <c r="H11" s="10"/>
      <c r="I11" s="10"/>
      <c r="J11" s="10"/>
      <c r="K11" s="10"/>
    </row>
    <row r="12" spans="1:11" ht="29" x14ac:dyDescent="0.35">
      <c r="A12" s="7" t="s">
        <v>14</v>
      </c>
      <c r="B12" s="5">
        <f>D8-D10</f>
        <v>52011.450000000012</v>
      </c>
      <c r="C12" s="1">
        <f>B12/D8</f>
        <v>0.45275989987503973</v>
      </c>
      <c r="D12" s="8" t="s">
        <v>25</v>
      </c>
      <c r="E12" s="5">
        <f>E8-E10</f>
        <v>780171.75000000023</v>
      </c>
      <c r="G12" s="10"/>
      <c r="H12" s="10"/>
      <c r="I12" s="10"/>
      <c r="J12" s="10"/>
      <c r="K12" s="10"/>
    </row>
    <row r="13" spans="1:11" ht="29" x14ac:dyDescent="0.35">
      <c r="A13" s="7" t="s">
        <v>15</v>
      </c>
      <c r="B13" s="5">
        <f>D9-D11</f>
        <v>76207.5</v>
      </c>
      <c r="C13" s="1">
        <f>B13/D9</f>
        <v>0.44446874589912955</v>
      </c>
      <c r="D13" s="8" t="s">
        <v>26</v>
      </c>
      <c r="E13" s="5">
        <f>E9-E11</f>
        <v>1143112.5</v>
      </c>
    </row>
    <row r="15" spans="1:11" x14ac:dyDescent="0.35">
      <c r="A15" s="15" t="s">
        <v>28</v>
      </c>
      <c r="B15" s="15"/>
    </row>
    <row r="16" spans="1:11" x14ac:dyDescent="0.35">
      <c r="A16" s="3" t="s">
        <v>16</v>
      </c>
      <c r="B16" s="2">
        <f>C3*D3</f>
        <v>19050</v>
      </c>
    </row>
    <row r="17" spans="1:4" x14ac:dyDescent="0.35">
      <c r="A17" s="3" t="s">
        <v>17</v>
      </c>
      <c r="B17" s="2">
        <f>B16*150</f>
        <v>2857500</v>
      </c>
    </row>
    <row r="18" spans="1:4" x14ac:dyDescent="0.35">
      <c r="A18" s="9"/>
    </row>
    <row r="20" spans="1:4" x14ac:dyDescent="0.35">
      <c r="A20" s="14" t="s">
        <v>18</v>
      </c>
      <c r="B20" s="14"/>
      <c r="D20" s="10"/>
    </row>
    <row r="21" spans="1:4" x14ac:dyDescent="0.35">
      <c r="A21" s="2" t="s">
        <v>19</v>
      </c>
      <c r="B21" s="2">
        <f>2676*12</f>
        <v>32112</v>
      </c>
      <c r="D21" s="10"/>
    </row>
    <row r="22" spans="1:4" x14ac:dyDescent="0.35">
      <c r="A22" s="2" t="s">
        <v>20</v>
      </c>
      <c r="B22" s="2">
        <f>2007*12</f>
        <v>24084</v>
      </c>
      <c r="D22" s="10"/>
    </row>
    <row r="23" spans="1:4" x14ac:dyDescent="0.35">
      <c r="A23" s="2" t="s">
        <v>21</v>
      </c>
      <c r="B23" s="2">
        <f>24084/2</f>
        <v>12042</v>
      </c>
      <c r="D23" s="10"/>
    </row>
    <row r="24" spans="1:4" x14ac:dyDescent="0.35">
      <c r="A24" s="2" t="s">
        <v>34</v>
      </c>
      <c r="B24" s="2">
        <f>770*12</f>
        <v>9240</v>
      </c>
      <c r="D24" s="10"/>
    </row>
    <row r="25" spans="1:4" x14ac:dyDescent="0.35">
      <c r="A25" s="2" t="s">
        <v>35</v>
      </c>
      <c r="B25" s="2">
        <v>4665</v>
      </c>
      <c r="D25" s="10"/>
    </row>
    <row r="26" spans="1:4" x14ac:dyDescent="0.35">
      <c r="A26" s="2" t="s">
        <v>37</v>
      </c>
      <c r="B26" s="2">
        <v>22000</v>
      </c>
      <c r="D26" s="10"/>
    </row>
    <row r="27" spans="1:4" x14ac:dyDescent="0.35">
      <c r="A27" s="2" t="s">
        <v>22</v>
      </c>
      <c r="B27" s="2">
        <v>23856</v>
      </c>
      <c r="D27" s="10"/>
    </row>
    <row r="28" spans="1:4" x14ac:dyDescent="0.35">
      <c r="A28" s="2" t="s">
        <v>36</v>
      </c>
      <c r="B28" s="2">
        <v>11900</v>
      </c>
      <c r="D28" s="10"/>
    </row>
    <row r="29" spans="1:4" x14ac:dyDescent="0.35">
      <c r="A29" s="5" t="s">
        <v>23</v>
      </c>
      <c r="B29" s="5">
        <f>B28+SUM(B21:B24)+B25+B26</f>
        <v>116043</v>
      </c>
    </row>
    <row r="30" spans="1:4" x14ac:dyDescent="0.35">
      <c r="A30" s="5" t="s">
        <v>24</v>
      </c>
      <c r="B30" s="5">
        <f>B27+SUM(B21:B23)+B25</f>
        <v>96759</v>
      </c>
    </row>
    <row r="32" spans="1:4" x14ac:dyDescent="0.35">
      <c r="A32" s="13" t="s">
        <v>29</v>
      </c>
      <c r="B32" s="13"/>
    </row>
    <row r="33" spans="1:2" ht="45" customHeight="1" x14ac:dyDescent="0.35">
      <c r="A33" s="3" t="s">
        <v>30</v>
      </c>
      <c r="B33" s="2">
        <f>B17-B29-E11</f>
        <v>1312707</v>
      </c>
    </row>
    <row r="34" spans="1:2" ht="43.25" customHeight="1" x14ac:dyDescent="0.35">
      <c r="A34" s="3" t="s">
        <v>31</v>
      </c>
      <c r="B34" s="2">
        <f>B17-B30-E11</f>
        <v>1331991</v>
      </c>
    </row>
  </sheetData>
  <mergeCells count="10">
    <mergeCell ref="A1:F1"/>
    <mergeCell ref="E6:E7"/>
    <mergeCell ref="A32:B32"/>
    <mergeCell ref="A20:B20"/>
    <mergeCell ref="A15:B15"/>
    <mergeCell ref="A5:E5"/>
    <mergeCell ref="A6:A7"/>
    <mergeCell ref="B6:B7"/>
    <mergeCell ref="C6:C7"/>
    <mergeCell ref="D6:D7"/>
  </mergeCells>
  <phoneticPr fontId="4" type="noConversion"/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6415-A9AA-4E2E-AF26-936699433777}">
  <dimension ref="A1:J49"/>
  <sheetViews>
    <sheetView workbookViewId="0">
      <selection activeCell="C4" sqref="C4:C16"/>
    </sheetView>
  </sheetViews>
  <sheetFormatPr defaultRowHeight="14.5" x14ac:dyDescent="0.35"/>
  <cols>
    <col min="1" max="1" width="17.90625" customWidth="1"/>
    <col min="2" max="2" width="56" customWidth="1"/>
    <col min="3" max="3" width="18.36328125" customWidth="1"/>
    <col min="4" max="4" width="20.36328125" customWidth="1"/>
    <col min="5" max="5" width="15.90625" customWidth="1"/>
    <col min="6" max="6" width="11.453125" customWidth="1"/>
    <col min="7" max="7" width="11.1796875" customWidth="1"/>
    <col min="8" max="8" width="14.90625" bestFit="1" customWidth="1"/>
  </cols>
  <sheetData>
    <row r="1" spans="1:8" ht="15" thickBot="1" x14ac:dyDescent="0.4">
      <c r="A1" s="18" t="s">
        <v>38</v>
      </c>
      <c r="B1" s="19">
        <v>70</v>
      </c>
    </row>
    <row r="2" spans="1:8" x14ac:dyDescent="0.35">
      <c r="A2" s="20" t="s">
        <v>39</v>
      </c>
      <c r="B2" s="20" t="s">
        <v>40</v>
      </c>
      <c r="C2" s="21" t="s">
        <v>41</v>
      </c>
      <c r="D2" s="21"/>
      <c r="E2" s="21"/>
      <c r="F2" s="21"/>
      <c r="G2" s="22"/>
      <c r="H2" s="23" t="s">
        <v>42</v>
      </c>
    </row>
    <row r="3" spans="1:8" ht="58" x14ac:dyDescent="0.35">
      <c r="A3" s="21"/>
      <c r="B3" s="21"/>
      <c r="C3" s="23" t="s">
        <v>43</v>
      </c>
      <c r="D3" s="24" t="s">
        <v>44</v>
      </c>
      <c r="E3" s="24" t="s">
        <v>45</v>
      </c>
      <c r="F3" s="23" t="s">
        <v>46</v>
      </c>
      <c r="G3" s="23" t="s">
        <v>47</v>
      </c>
      <c r="H3" s="23"/>
    </row>
    <row r="4" spans="1:8" ht="43.25" customHeight="1" x14ac:dyDescent="0.35">
      <c r="A4" s="25" t="s">
        <v>48</v>
      </c>
      <c r="B4" s="26" t="s">
        <v>49</v>
      </c>
      <c r="C4" s="27"/>
      <c r="D4" s="28">
        <v>80</v>
      </c>
      <c r="E4" s="28">
        <v>80</v>
      </c>
      <c r="F4" s="29">
        <f>E4*0.3</f>
        <v>24</v>
      </c>
      <c r="G4" s="28">
        <v>80</v>
      </c>
      <c r="H4" s="28">
        <f>SUM(C4:G4)*$B$1</f>
        <v>18480</v>
      </c>
    </row>
    <row r="5" spans="1:8" x14ac:dyDescent="0.35">
      <c r="A5" s="30"/>
      <c r="B5" s="26" t="s">
        <v>50</v>
      </c>
      <c r="C5" s="31"/>
      <c r="D5" s="28">
        <v>80</v>
      </c>
      <c r="E5" s="28">
        <v>240</v>
      </c>
      <c r="F5" s="29">
        <f t="shared" ref="F5:F15" si="0">E5*0.3</f>
        <v>72</v>
      </c>
      <c r="G5" s="28"/>
      <c r="H5" s="28">
        <f t="shared" ref="H5:H15" si="1">SUM(C5:G5)*$B$1</f>
        <v>27440</v>
      </c>
    </row>
    <row r="6" spans="1:8" x14ac:dyDescent="0.35">
      <c r="A6" s="30"/>
      <c r="B6" s="26" t="s">
        <v>51</v>
      </c>
      <c r="C6" s="31"/>
      <c r="D6" s="28">
        <v>80</v>
      </c>
      <c r="E6" s="28">
        <v>240</v>
      </c>
      <c r="F6" s="29">
        <f t="shared" si="0"/>
        <v>72</v>
      </c>
      <c r="G6" s="28"/>
      <c r="H6" s="28">
        <f t="shared" si="1"/>
        <v>27440</v>
      </c>
    </row>
    <row r="7" spans="1:8" ht="46.25" customHeight="1" x14ac:dyDescent="0.35">
      <c r="A7" s="30"/>
      <c r="B7" s="26" t="s">
        <v>52</v>
      </c>
      <c r="C7" s="31"/>
      <c r="D7" s="28">
        <v>80</v>
      </c>
      <c r="E7" s="28">
        <v>240</v>
      </c>
      <c r="F7" s="29">
        <f t="shared" si="0"/>
        <v>72</v>
      </c>
      <c r="G7" s="28"/>
      <c r="H7" s="28">
        <f t="shared" si="1"/>
        <v>27440</v>
      </c>
    </row>
    <row r="8" spans="1:8" ht="43.5" x14ac:dyDescent="0.35">
      <c r="A8" s="30"/>
      <c r="B8" s="26" t="s">
        <v>53</v>
      </c>
      <c r="C8" s="31"/>
      <c r="D8" s="28">
        <v>168</v>
      </c>
      <c r="E8" s="28">
        <v>370</v>
      </c>
      <c r="F8" s="29">
        <f t="shared" si="0"/>
        <v>111</v>
      </c>
      <c r="G8" s="28"/>
      <c r="H8" s="28">
        <f t="shared" si="1"/>
        <v>45430</v>
      </c>
    </row>
    <row r="9" spans="1:8" x14ac:dyDescent="0.35">
      <c r="A9" s="30"/>
      <c r="B9" s="26" t="s">
        <v>54</v>
      </c>
      <c r="C9" s="31"/>
      <c r="D9" s="28">
        <v>80</v>
      </c>
      <c r="E9" s="28">
        <v>168</v>
      </c>
      <c r="F9" s="29">
        <f t="shared" si="0"/>
        <v>50.4</v>
      </c>
      <c r="G9" s="28"/>
      <c r="H9" s="28">
        <f t="shared" si="1"/>
        <v>20888</v>
      </c>
    </row>
    <row r="10" spans="1:8" x14ac:dyDescent="0.35">
      <c r="A10" s="30"/>
      <c r="B10" s="26" t="s">
        <v>55</v>
      </c>
      <c r="C10" s="31"/>
      <c r="D10" s="28">
        <v>80</v>
      </c>
      <c r="E10" s="28">
        <v>168</v>
      </c>
      <c r="F10" s="29">
        <f t="shared" si="0"/>
        <v>50.4</v>
      </c>
      <c r="G10" s="28"/>
      <c r="H10" s="28">
        <f t="shared" si="1"/>
        <v>20888</v>
      </c>
    </row>
    <row r="11" spans="1:8" ht="29" x14ac:dyDescent="0.35">
      <c r="A11" s="30"/>
      <c r="B11" s="26" t="s">
        <v>56</v>
      </c>
      <c r="C11" s="31"/>
      <c r="D11" s="28">
        <v>360</v>
      </c>
      <c r="E11" s="28">
        <v>590</v>
      </c>
      <c r="F11" s="29">
        <f t="shared" si="0"/>
        <v>177</v>
      </c>
      <c r="G11" s="28"/>
      <c r="H11" s="28">
        <f t="shared" si="1"/>
        <v>78890</v>
      </c>
    </row>
    <row r="12" spans="1:8" x14ac:dyDescent="0.35">
      <c r="A12" s="30"/>
      <c r="B12" s="26" t="s">
        <v>57</v>
      </c>
      <c r="C12" s="31"/>
      <c r="D12" s="28">
        <v>120</v>
      </c>
      <c r="E12" s="28">
        <v>240</v>
      </c>
      <c r="F12" s="29">
        <f t="shared" si="0"/>
        <v>72</v>
      </c>
      <c r="G12" s="28">
        <v>64</v>
      </c>
      <c r="H12" s="28">
        <f t="shared" si="1"/>
        <v>34720</v>
      </c>
    </row>
    <row r="13" spans="1:8" x14ac:dyDescent="0.35">
      <c r="A13" s="30"/>
      <c r="B13" s="26" t="s">
        <v>58</v>
      </c>
      <c r="C13" s="31"/>
      <c r="D13" s="28">
        <v>80</v>
      </c>
      <c r="E13" s="28">
        <v>168</v>
      </c>
      <c r="F13" s="29">
        <f t="shared" si="0"/>
        <v>50.4</v>
      </c>
      <c r="G13" s="28">
        <v>80</v>
      </c>
      <c r="H13" s="28">
        <f t="shared" si="1"/>
        <v>26488</v>
      </c>
    </row>
    <row r="14" spans="1:8" x14ac:dyDescent="0.35">
      <c r="A14" s="30"/>
      <c r="B14" s="26" t="s">
        <v>59</v>
      </c>
      <c r="C14" s="31"/>
      <c r="D14" s="28">
        <v>80</v>
      </c>
      <c r="E14" s="28">
        <v>240</v>
      </c>
      <c r="F14" s="29">
        <f t="shared" si="0"/>
        <v>72</v>
      </c>
      <c r="G14" s="28"/>
      <c r="H14" s="28">
        <f t="shared" si="1"/>
        <v>27440</v>
      </c>
    </row>
    <row r="15" spans="1:8" x14ac:dyDescent="0.35">
      <c r="A15" s="30"/>
      <c r="B15" s="26" t="s">
        <v>60</v>
      </c>
      <c r="C15" s="31"/>
      <c r="D15" s="28">
        <v>80</v>
      </c>
      <c r="E15" s="28">
        <v>0</v>
      </c>
      <c r="F15" s="29">
        <f t="shared" si="0"/>
        <v>0</v>
      </c>
      <c r="G15" s="28">
        <v>80</v>
      </c>
      <c r="H15" s="28">
        <f t="shared" si="1"/>
        <v>11200</v>
      </c>
    </row>
    <row r="16" spans="1:8" ht="29" x14ac:dyDescent="0.35">
      <c r="A16" s="32"/>
      <c r="B16" s="26" t="s">
        <v>61</v>
      </c>
      <c r="C16" s="33"/>
      <c r="D16" s="28">
        <v>60</v>
      </c>
      <c r="E16" s="28">
        <v>90</v>
      </c>
      <c r="F16" s="29">
        <v>0</v>
      </c>
      <c r="G16" s="28">
        <v>24</v>
      </c>
      <c r="H16" s="28">
        <f>SUM(C16:G16)*$B$1</f>
        <v>12180</v>
      </c>
    </row>
    <row r="17" spans="1:8" x14ac:dyDescent="0.35">
      <c r="A17" s="34" t="s">
        <v>62</v>
      </c>
      <c r="B17" s="34"/>
      <c r="C17" s="35">
        <v>530</v>
      </c>
      <c r="D17" s="36">
        <f>SUM(D4:D16)</f>
        <v>1428</v>
      </c>
      <c r="E17" s="36">
        <f>SUM(E4:E16)</f>
        <v>2834</v>
      </c>
      <c r="F17" s="35">
        <f>SUM(F4:F16)</f>
        <v>823.19999999999993</v>
      </c>
      <c r="G17" s="36">
        <f>SUM(G4:G16)</f>
        <v>328</v>
      </c>
      <c r="H17" s="35">
        <f>SUM(C17:G17)</f>
        <v>5943.2</v>
      </c>
    </row>
    <row r="18" spans="1:8" x14ac:dyDescent="0.35">
      <c r="A18" s="37" t="s">
        <v>63</v>
      </c>
      <c r="B18" s="37"/>
      <c r="C18" s="36">
        <f>C17*$B$1</f>
        <v>37100</v>
      </c>
      <c r="D18" s="36">
        <f>D17*$B$1</f>
        <v>99960</v>
      </c>
      <c r="E18" s="36">
        <f>E17*$B$1</f>
        <v>198380</v>
      </c>
      <c r="F18" s="36">
        <f t="shared" ref="F18:G18" si="2">F17*$B$1</f>
        <v>57623.999999999993</v>
      </c>
      <c r="G18" s="36">
        <f t="shared" si="2"/>
        <v>22960</v>
      </c>
      <c r="H18" s="35">
        <f>SUM(C18:G18)</f>
        <v>416024</v>
      </c>
    </row>
    <row r="19" spans="1:8" ht="43.5" x14ac:dyDescent="0.35">
      <c r="A19" s="25" t="s">
        <v>64</v>
      </c>
      <c r="B19" s="26" t="s">
        <v>65</v>
      </c>
      <c r="C19" s="27"/>
      <c r="D19" s="28">
        <v>100</v>
      </c>
      <c r="E19" s="28">
        <v>100</v>
      </c>
      <c r="F19" s="29">
        <f>E19*0.3</f>
        <v>30</v>
      </c>
      <c r="G19" s="28">
        <v>80</v>
      </c>
      <c r="H19" s="28">
        <f>SUM(C19:G19)*$B$1</f>
        <v>21700</v>
      </c>
    </row>
    <row r="20" spans="1:8" x14ac:dyDescent="0.35">
      <c r="A20" s="30"/>
      <c r="B20" s="26" t="s">
        <v>66</v>
      </c>
      <c r="C20" s="31"/>
      <c r="D20" s="28">
        <v>168</v>
      </c>
      <c r="E20" s="28">
        <v>280</v>
      </c>
      <c r="F20" s="29">
        <f t="shared" ref="F20:F31" si="3">E20*0.3</f>
        <v>84</v>
      </c>
      <c r="G20" s="28">
        <v>80</v>
      </c>
      <c r="H20" s="28">
        <f t="shared" ref="H20:H30" si="4">SUM(C20:G20)*$B$1</f>
        <v>42840</v>
      </c>
    </row>
    <row r="21" spans="1:8" x14ac:dyDescent="0.35">
      <c r="A21" s="30"/>
      <c r="B21" s="26" t="s">
        <v>67</v>
      </c>
      <c r="C21" s="31"/>
      <c r="D21" s="28">
        <v>80</v>
      </c>
      <c r="E21" s="28">
        <v>236</v>
      </c>
      <c r="F21" s="29">
        <f t="shared" si="3"/>
        <v>70.8</v>
      </c>
      <c r="G21" s="28">
        <v>168</v>
      </c>
      <c r="H21" s="28">
        <f t="shared" si="4"/>
        <v>38836</v>
      </c>
    </row>
    <row r="22" spans="1:8" ht="29" x14ac:dyDescent="0.35">
      <c r="A22" s="30"/>
      <c r="B22" s="26" t="s">
        <v>68</v>
      </c>
      <c r="C22" s="31"/>
      <c r="D22" s="28">
        <v>80</v>
      </c>
      <c r="E22" s="28">
        <v>168</v>
      </c>
      <c r="F22" s="29">
        <f t="shared" si="3"/>
        <v>50.4</v>
      </c>
      <c r="G22" s="28">
        <v>100</v>
      </c>
      <c r="H22" s="28">
        <f t="shared" si="4"/>
        <v>27888</v>
      </c>
    </row>
    <row r="23" spans="1:8" x14ac:dyDescent="0.35">
      <c r="A23" s="30"/>
      <c r="B23" s="26" t="s">
        <v>69</v>
      </c>
      <c r="C23" s="31"/>
      <c r="D23" s="28">
        <v>168</v>
      </c>
      <c r="E23" s="28">
        <v>236</v>
      </c>
      <c r="F23" s="29">
        <f t="shared" si="3"/>
        <v>70.8</v>
      </c>
      <c r="G23" s="28"/>
      <c r="H23" s="28">
        <f t="shared" si="4"/>
        <v>33236</v>
      </c>
    </row>
    <row r="24" spans="1:8" x14ac:dyDescent="0.35">
      <c r="A24" s="30"/>
      <c r="B24" s="26" t="s">
        <v>70</v>
      </c>
      <c r="C24" s="31"/>
      <c r="D24" s="28">
        <v>80</v>
      </c>
      <c r="E24" s="28">
        <v>168</v>
      </c>
      <c r="F24" s="29">
        <f t="shared" si="3"/>
        <v>50.4</v>
      </c>
      <c r="G24" s="28"/>
      <c r="H24" s="28">
        <f t="shared" si="4"/>
        <v>20888</v>
      </c>
    </row>
    <row r="25" spans="1:8" x14ac:dyDescent="0.35">
      <c r="A25" s="30"/>
      <c r="B25" s="26" t="s">
        <v>71</v>
      </c>
      <c r="C25" s="31"/>
      <c r="D25" s="28">
        <v>128</v>
      </c>
      <c r="E25" s="28">
        <v>280</v>
      </c>
      <c r="F25" s="29">
        <f t="shared" si="3"/>
        <v>84</v>
      </c>
      <c r="G25" s="28"/>
      <c r="H25" s="28">
        <f t="shared" si="4"/>
        <v>34440</v>
      </c>
    </row>
    <row r="26" spans="1:8" ht="29" x14ac:dyDescent="0.35">
      <c r="A26" s="30"/>
      <c r="B26" s="26" t="s">
        <v>72</v>
      </c>
      <c r="C26" s="31"/>
      <c r="D26" s="28">
        <v>138</v>
      </c>
      <c r="E26" s="28">
        <v>280</v>
      </c>
      <c r="F26" s="29">
        <f t="shared" si="3"/>
        <v>84</v>
      </c>
      <c r="G26" s="28"/>
      <c r="H26" s="28">
        <f t="shared" si="4"/>
        <v>35140</v>
      </c>
    </row>
    <row r="27" spans="1:8" x14ac:dyDescent="0.35">
      <c r="A27" s="30"/>
      <c r="B27" s="26" t="s">
        <v>73</v>
      </c>
      <c r="C27" s="31"/>
      <c r="D27" s="28">
        <v>168</v>
      </c>
      <c r="E27" s="28">
        <v>340</v>
      </c>
      <c r="F27" s="29">
        <f t="shared" si="3"/>
        <v>102</v>
      </c>
      <c r="G27" s="28"/>
      <c r="H27" s="28">
        <f t="shared" si="4"/>
        <v>42700</v>
      </c>
    </row>
    <row r="28" spans="1:8" x14ac:dyDescent="0.35">
      <c r="A28" s="30"/>
      <c r="B28" s="26" t="s">
        <v>74</v>
      </c>
      <c r="C28" s="31"/>
      <c r="D28" s="28">
        <v>80</v>
      </c>
      <c r="E28" s="28">
        <v>168</v>
      </c>
      <c r="F28" s="29">
        <f t="shared" si="3"/>
        <v>50.4</v>
      </c>
      <c r="G28" s="28"/>
      <c r="H28" s="28">
        <f t="shared" si="4"/>
        <v>20888</v>
      </c>
    </row>
    <row r="29" spans="1:8" ht="29" x14ac:dyDescent="0.35">
      <c r="A29" s="30"/>
      <c r="B29" s="26" t="s">
        <v>75</v>
      </c>
      <c r="C29" s="31"/>
      <c r="D29" s="28">
        <v>216</v>
      </c>
      <c r="E29" s="28">
        <v>460</v>
      </c>
      <c r="F29" s="29">
        <f t="shared" si="3"/>
        <v>138</v>
      </c>
      <c r="G29" s="28">
        <v>80</v>
      </c>
      <c r="H29" s="28">
        <f t="shared" si="4"/>
        <v>62580</v>
      </c>
    </row>
    <row r="30" spans="1:8" x14ac:dyDescent="0.35">
      <c r="A30" s="30"/>
      <c r="B30" s="26" t="s">
        <v>76</v>
      </c>
      <c r="C30" s="31"/>
      <c r="D30" s="28">
        <v>80</v>
      </c>
      <c r="E30" s="28">
        <v>0</v>
      </c>
      <c r="F30" s="29">
        <f t="shared" si="3"/>
        <v>0</v>
      </c>
      <c r="G30" s="28">
        <v>80</v>
      </c>
      <c r="H30" s="28">
        <f t="shared" si="4"/>
        <v>11200</v>
      </c>
    </row>
    <row r="31" spans="1:8" ht="29" x14ac:dyDescent="0.35">
      <c r="A31" s="32"/>
      <c r="B31" s="26" t="s">
        <v>61</v>
      </c>
      <c r="C31" s="33"/>
      <c r="D31" s="28">
        <v>60</v>
      </c>
      <c r="E31" s="28">
        <v>90</v>
      </c>
      <c r="F31" s="29">
        <f t="shared" si="3"/>
        <v>27</v>
      </c>
      <c r="G31" s="28">
        <v>24</v>
      </c>
      <c r="H31" s="28"/>
    </row>
    <row r="32" spans="1:8" x14ac:dyDescent="0.35">
      <c r="A32" s="34" t="s">
        <v>62</v>
      </c>
      <c r="B32" s="34"/>
      <c r="C32" s="35">
        <v>530</v>
      </c>
      <c r="D32" s="36">
        <f>SUM(D19:D31)</f>
        <v>1546</v>
      </c>
      <c r="E32" s="36">
        <f>SUM(E19:E31)</f>
        <v>2806</v>
      </c>
      <c r="F32" s="35">
        <f>SUM(F19:F31)</f>
        <v>841.8</v>
      </c>
      <c r="G32" s="36">
        <f>SUM(G19:G31)</f>
        <v>612</v>
      </c>
      <c r="H32" s="35">
        <f>SUM(C32:G32)</f>
        <v>6335.8</v>
      </c>
    </row>
    <row r="33" spans="1:8" x14ac:dyDescent="0.35">
      <c r="A33" s="37" t="s">
        <v>63</v>
      </c>
      <c r="B33" s="37"/>
      <c r="C33" s="36">
        <f>C32*$B$1</f>
        <v>37100</v>
      </c>
      <c r="D33" s="36">
        <f>D32*$B$1</f>
        <v>108220</v>
      </c>
      <c r="E33" s="36">
        <f>E32*$B$1</f>
        <v>196420</v>
      </c>
      <c r="F33" s="36">
        <f t="shared" ref="F33:G33" si="5">F32*$B$1</f>
        <v>58926</v>
      </c>
      <c r="G33" s="36">
        <f t="shared" si="5"/>
        <v>42840</v>
      </c>
      <c r="H33" s="36">
        <f>SUM(C33:G33)</f>
        <v>443506</v>
      </c>
    </row>
    <row r="34" spans="1:8" ht="43.25" customHeight="1" x14ac:dyDescent="0.35">
      <c r="A34" s="25" t="s">
        <v>77</v>
      </c>
      <c r="B34" s="26" t="s">
        <v>78</v>
      </c>
      <c r="C34" s="27"/>
      <c r="D34" s="28">
        <v>20</v>
      </c>
      <c r="E34" s="28">
        <v>20</v>
      </c>
      <c r="F34" s="29">
        <f>E34*0.3</f>
        <v>6</v>
      </c>
      <c r="G34" s="28">
        <v>80</v>
      </c>
      <c r="H34" s="28">
        <f t="shared" ref="H34:H45" si="6">SUM(C34:G34)*$B$1</f>
        <v>8820</v>
      </c>
    </row>
    <row r="35" spans="1:8" ht="29" x14ac:dyDescent="0.35">
      <c r="A35" s="30"/>
      <c r="B35" s="26" t="s">
        <v>79</v>
      </c>
      <c r="C35" s="31"/>
      <c r="D35" s="28">
        <v>268</v>
      </c>
      <c r="E35" s="28">
        <v>460</v>
      </c>
      <c r="F35" s="29">
        <f t="shared" ref="F35:F45" si="7">E35*0.3</f>
        <v>138</v>
      </c>
      <c r="G35" s="28"/>
      <c r="H35" s="28">
        <f t="shared" si="6"/>
        <v>60620</v>
      </c>
    </row>
    <row r="36" spans="1:8" x14ac:dyDescent="0.35">
      <c r="A36" s="30"/>
      <c r="B36" s="26" t="s">
        <v>80</v>
      </c>
      <c r="C36" s="31"/>
      <c r="D36" s="28">
        <v>80</v>
      </c>
      <c r="E36" s="28">
        <v>168</v>
      </c>
      <c r="F36" s="29">
        <f t="shared" si="7"/>
        <v>50.4</v>
      </c>
      <c r="G36" s="28"/>
      <c r="H36" s="28">
        <f t="shared" si="6"/>
        <v>20888</v>
      </c>
    </row>
    <row r="37" spans="1:8" x14ac:dyDescent="0.35">
      <c r="A37" s="30"/>
      <c r="B37" s="26" t="s">
        <v>81</v>
      </c>
      <c r="C37" s="31"/>
      <c r="D37" s="28">
        <v>168</v>
      </c>
      <c r="E37" s="28">
        <v>290</v>
      </c>
      <c r="F37" s="29">
        <f t="shared" si="7"/>
        <v>87</v>
      </c>
      <c r="G37" s="28"/>
      <c r="H37" s="28">
        <f t="shared" si="6"/>
        <v>38150</v>
      </c>
    </row>
    <row r="38" spans="1:8" x14ac:dyDescent="0.35">
      <c r="A38" s="30"/>
      <c r="B38" s="26" t="s">
        <v>82</v>
      </c>
      <c r="C38" s="31"/>
      <c r="D38" s="28">
        <v>80</v>
      </c>
      <c r="E38" s="28">
        <v>168</v>
      </c>
      <c r="F38" s="29">
        <f t="shared" si="7"/>
        <v>50.4</v>
      </c>
      <c r="G38" s="28"/>
      <c r="H38" s="28">
        <f t="shared" si="6"/>
        <v>20888</v>
      </c>
    </row>
    <row r="39" spans="1:8" x14ac:dyDescent="0.35">
      <c r="A39" s="30"/>
      <c r="B39" s="26" t="s">
        <v>83</v>
      </c>
      <c r="C39" s="31"/>
      <c r="D39" s="28">
        <v>168</v>
      </c>
      <c r="E39" s="28">
        <v>360</v>
      </c>
      <c r="F39" s="29">
        <f t="shared" si="7"/>
        <v>108</v>
      </c>
      <c r="G39" s="28">
        <v>64</v>
      </c>
      <c r="H39" s="28">
        <f t="shared" si="6"/>
        <v>49000</v>
      </c>
    </row>
    <row r="40" spans="1:8" x14ac:dyDescent="0.35">
      <c r="A40" s="30"/>
      <c r="B40" s="26" t="s">
        <v>84</v>
      </c>
      <c r="C40" s="31"/>
      <c r="D40" s="28">
        <v>120</v>
      </c>
      <c r="E40" s="28">
        <v>236</v>
      </c>
      <c r="F40" s="29">
        <f t="shared" si="7"/>
        <v>70.8</v>
      </c>
      <c r="G40" s="28"/>
      <c r="H40" s="28">
        <f t="shared" si="6"/>
        <v>29876</v>
      </c>
    </row>
    <row r="41" spans="1:8" x14ac:dyDescent="0.35">
      <c r="A41" s="30"/>
      <c r="B41" s="26" t="s">
        <v>85</v>
      </c>
      <c r="C41" s="31"/>
      <c r="D41" s="28">
        <v>80</v>
      </c>
      <c r="E41" s="28">
        <v>160</v>
      </c>
      <c r="F41" s="29">
        <f t="shared" si="7"/>
        <v>48</v>
      </c>
      <c r="G41" s="28">
        <v>64</v>
      </c>
      <c r="H41" s="28">
        <f t="shared" si="6"/>
        <v>24640</v>
      </c>
    </row>
    <row r="42" spans="1:8" x14ac:dyDescent="0.35">
      <c r="A42" s="30"/>
      <c r="B42" s="26" t="s">
        <v>86</v>
      </c>
      <c r="C42" s="31"/>
      <c r="D42" s="28">
        <v>100</v>
      </c>
      <c r="E42" s="28">
        <v>200</v>
      </c>
      <c r="F42" s="29">
        <f t="shared" si="7"/>
        <v>60</v>
      </c>
      <c r="G42" s="28"/>
      <c r="H42" s="28">
        <f t="shared" si="6"/>
        <v>25200</v>
      </c>
    </row>
    <row r="43" spans="1:8" x14ac:dyDescent="0.35">
      <c r="A43" s="30"/>
      <c r="B43" s="26" t="s">
        <v>87</v>
      </c>
      <c r="C43" s="31"/>
      <c r="D43" s="28">
        <v>100</v>
      </c>
      <c r="E43" s="28">
        <v>236</v>
      </c>
      <c r="F43" s="29">
        <f t="shared" si="7"/>
        <v>70.8</v>
      </c>
      <c r="G43" s="28">
        <v>80</v>
      </c>
      <c r="H43" s="28">
        <f t="shared" si="6"/>
        <v>34076</v>
      </c>
    </row>
    <row r="44" spans="1:8" x14ac:dyDescent="0.35">
      <c r="A44" s="30"/>
      <c r="B44" s="26" t="s">
        <v>76</v>
      </c>
      <c r="C44" s="31"/>
      <c r="D44" s="28">
        <v>168</v>
      </c>
      <c r="E44" s="28">
        <v>0</v>
      </c>
      <c r="F44" s="29">
        <f t="shared" si="7"/>
        <v>0</v>
      </c>
      <c r="G44" s="28">
        <v>64</v>
      </c>
      <c r="H44" s="28">
        <f t="shared" si="6"/>
        <v>16240</v>
      </c>
    </row>
    <row r="45" spans="1:8" ht="29" x14ac:dyDescent="0.35">
      <c r="A45" s="32"/>
      <c r="B45" s="26" t="s">
        <v>61</v>
      </c>
      <c r="C45" s="33"/>
      <c r="D45" s="28">
        <v>40</v>
      </c>
      <c r="E45" s="28">
        <v>80</v>
      </c>
      <c r="F45" s="29">
        <f t="shared" si="7"/>
        <v>24</v>
      </c>
      <c r="G45" s="28">
        <v>24</v>
      </c>
      <c r="H45" s="28">
        <f t="shared" si="6"/>
        <v>11760</v>
      </c>
    </row>
    <row r="46" spans="1:8" x14ac:dyDescent="0.35">
      <c r="A46" s="34" t="s">
        <v>62</v>
      </c>
      <c r="B46" s="34"/>
      <c r="C46" s="35">
        <v>480</v>
      </c>
      <c r="D46" s="36">
        <f>SUM(D34:D45)</f>
        <v>1392</v>
      </c>
      <c r="E46" s="36">
        <f>SUM(E34:E45)</f>
        <v>2378</v>
      </c>
      <c r="F46" s="35">
        <f>SUM(F34:F45)</f>
        <v>713.39999999999986</v>
      </c>
      <c r="G46" s="36">
        <f>SUM(G34:G45)</f>
        <v>376</v>
      </c>
      <c r="H46" s="35">
        <f>SUM(C46:G46)</f>
        <v>5339.4</v>
      </c>
    </row>
    <row r="47" spans="1:8" ht="15" thickBot="1" x14ac:dyDescent="0.4">
      <c r="A47" s="38" t="s">
        <v>63</v>
      </c>
      <c r="B47" s="38"/>
      <c r="C47" s="39">
        <f>C46*$B$1</f>
        <v>33600</v>
      </c>
      <c r="D47" s="39">
        <f>D46*$B$1</f>
        <v>97440</v>
      </c>
      <c r="E47" s="39">
        <f>E46*$B$1</f>
        <v>166460</v>
      </c>
      <c r="F47" s="39">
        <f t="shared" ref="F47:G47" si="8">F46*$B$1</f>
        <v>49937.999999999993</v>
      </c>
      <c r="G47" s="39">
        <f t="shared" si="8"/>
        <v>26320</v>
      </c>
      <c r="H47" s="40">
        <f>SUM(C47:G47)</f>
        <v>373758</v>
      </c>
    </row>
    <row r="48" spans="1:8" x14ac:dyDescent="0.35">
      <c r="A48" s="41" t="s">
        <v>88</v>
      </c>
      <c r="B48" s="42"/>
      <c r="C48" s="43">
        <f>SUM(C17+C32+C46)</f>
        <v>1540</v>
      </c>
      <c r="D48" s="43">
        <f>SUM(D17+D32+D46)</f>
        <v>4366</v>
      </c>
      <c r="E48" s="43">
        <f t="shared" ref="E48:H48" si="9">SUM(E17+E32+E46)</f>
        <v>8018</v>
      </c>
      <c r="F48" s="43">
        <f t="shared" si="9"/>
        <v>2378.3999999999996</v>
      </c>
      <c r="G48" s="43">
        <f t="shared" si="9"/>
        <v>1316</v>
      </c>
      <c r="H48" s="43">
        <f t="shared" si="9"/>
        <v>17618.400000000001</v>
      </c>
    </row>
    <row r="49" spans="1:10" ht="15" thickBot="1" x14ac:dyDescent="0.4">
      <c r="A49" s="44" t="s">
        <v>89</v>
      </c>
      <c r="B49" s="45"/>
      <c r="C49" s="46">
        <f>SUM(C18+C33+C47)</f>
        <v>107800</v>
      </c>
      <c r="D49" s="46">
        <f t="shared" ref="D49:G49" si="10">SUM(D18+D33+D47)</f>
        <v>305620</v>
      </c>
      <c r="E49" s="46">
        <f t="shared" si="10"/>
        <v>561260</v>
      </c>
      <c r="F49" s="46">
        <f t="shared" si="10"/>
        <v>166488</v>
      </c>
      <c r="G49" s="46">
        <f t="shared" si="10"/>
        <v>92120</v>
      </c>
      <c r="H49" s="47">
        <f>SUM(H18+H33+H47)</f>
        <v>1233288</v>
      </c>
      <c r="J49" s="48"/>
    </row>
  </sheetData>
  <mergeCells count="17">
    <mergeCell ref="A46:B46"/>
    <mergeCell ref="A47:B47"/>
    <mergeCell ref="A48:B48"/>
    <mergeCell ref="A49:B49"/>
    <mergeCell ref="A18:B18"/>
    <mergeCell ref="A19:A31"/>
    <mergeCell ref="C19:C31"/>
    <mergeCell ref="A32:B32"/>
    <mergeCell ref="A33:B33"/>
    <mergeCell ref="A34:A45"/>
    <mergeCell ref="C34:C45"/>
    <mergeCell ref="A2:A3"/>
    <mergeCell ref="B2:B3"/>
    <mergeCell ref="C2:F2"/>
    <mergeCell ref="A4:A16"/>
    <mergeCell ref="C4:C16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Tasuvusarvutused</vt:lpstr>
      <vt:lpstr>Rakendamise kava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Rossinskaja</dc:creator>
  <cp:lastModifiedBy>Mari Peetris</cp:lastModifiedBy>
  <dcterms:created xsi:type="dcterms:W3CDTF">2021-05-16T17:57:28Z</dcterms:created>
  <dcterms:modified xsi:type="dcterms:W3CDTF">2021-06-18T13:40:14Z</dcterms:modified>
</cp:coreProperties>
</file>